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eor\Downloads\"/>
    </mc:Choice>
  </mc:AlternateContent>
  <xr:revisionPtr revIDLastSave="0" documentId="8_{CE6638F4-3E15-4353-8235-69E45BEDEA2D}" xr6:coauthVersionLast="47" xr6:coauthVersionMax="47" xr10:uidLastSave="{00000000-0000-0000-0000-000000000000}"/>
  <workbookProtection workbookAlgorithmName="SHA-512" workbookHashValue="wOcaWVYbxYerok5modpi/XXpP8Spnsny0GkKZsj3g262T/GFPdk1+ZjlqcKzkAmXsj6CvrW0Vm6I+jlaYBQ4hQ==" workbookSaltValue="fiXtprMCiOnqsgckpKFMaQ==" workbookSpinCount="100000" lockStructure="1"/>
  <bookViews>
    <workbookView xWindow="-120" yWindow="-120" windowWidth="29040" windowHeight="13410" xr2:uid="{00000000-000D-0000-FFFF-FFFF00000000}"/>
  </bookViews>
  <sheets>
    <sheet name="Trans Calculator RV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2" l="1"/>
  <c r="D66" i="2"/>
  <c r="D80" i="2" l="1"/>
  <c r="D23" i="2"/>
  <c r="E10" i="2"/>
  <c r="D10" i="2" l="1"/>
  <c r="D59" i="2" s="1"/>
  <c r="D52" i="2"/>
  <c r="D31" i="2"/>
  <c r="D45" i="2"/>
  <c r="D56" i="2" s="1"/>
  <c r="F28" i="2" l="1"/>
  <c r="D24" i="2"/>
  <c r="D28" i="2"/>
  <c r="C10" i="2"/>
  <c r="D38" i="2" s="1"/>
  <c r="D25" i="2" l="1"/>
  <c r="D35" i="2"/>
  <c r="D67" i="2" l="1"/>
  <c r="R9" i="2"/>
  <c r="R8" i="2"/>
  <c r="D71" i="2"/>
  <c r="C71" i="2"/>
  <c r="D46" i="2"/>
  <c r="R2" i="2"/>
  <c r="R3" i="2"/>
  <c r="C29" i="2"/>
  <c r="D29" i="2" l="1"/>
  <c r="D30" i="2" s="1"/>
  <c r="D32" i="2" s="1"/>
  <c r="D36" i="2" s="1"/>
  <c r="D77" i="2" s="1"/>
  <c r="D37" i="2" l="1"/>
  <c r="D44" i="2" l="1"/>
  <c r="D49" i="2" s="1"/>
  <c r="D40" i="2"/>
  <c r="R6" i="2" l="1"/>
  <c r="R5" i="2"/>
  <c r="C50" i="2"/>
  <c r="D50" i="2" l="1"/>
  <c r="D51" i="2" s="1"/>
  <c r="D53" i="2" s="1"/>
  <c r="D57" i="2" s="1"/>
  <c r="D58" i="2" l="1"/>
  <c r="D65" i="2" s="1"/>
  <c r="D70" i="2" s="1"/>
  <c r="D72" i="2" s="1"/>
  <c r="D74" i="2" s="1"/>
  <c r="D78" i="2" l="1"/>
  <c r="D79" i="2" s="1"/>
  <c r="D82" i="2" s="1"/>
  <c r="D61" i="2"/>
</calcChain>
</file>

<file path=xl/sharedStrings.xml><?xml version="1.0" encoding="utf-8"?>
<sst xmlns="http://schemas.openxmlformats.org/spreadsheetml/2006/main" count="131" uniqueCount="82">
  <si>
    <t>Small</t>
  </si>
  <si>
    <t xml:space="preserve"> </t>
  </si>
  <si>
    <t>Medium</t>
  </si>
  <si>
    <t>Large</t>
  </si>
  <si>
    <t>To Determine if Small/Medium/Large Limits apply</t>
  </si>
  <si>
    <t>RV</t>
  </si>
  <si>
    <t>to</t>
  </si>
  <si>
    <t>plus</t>
  </si>
  <si>
    <t>Loser</t>
  </si>
  <si>
    <t>Gainer</t>
  </si>
  <si>
    <t>Base Liability</t>
  </si>
  <si>
    <t>So Transition Calc is</t>
  </si>
  <si>
    <t>Transitional Limit</t>
  </si>
  <si>
    <t>This is the Transiitonal Limit max/lowest ratepayer can pay, before supplement</t>
  </si>
  <si>
    <t>So Bill is:</t>
  </si>
  <si>
    <t>If Transitional Limit higher than NCA then 0 (no transition), otherwise Difference between NCA and Transitional Limit</t>
  </si>
  <si>
    <t>Higher multiplier applies (SBRR supplement)</t>
  </si>
  <si>
    <t>Sub Total</t>
  </si>
  <si>
    <t>Full year Bill payable before any other reliefs (e.g. small business rate relief)</t>
  </si>
  <si>
    <t xml:space="preserve">Enter 'Y' if the property is empty: </t>
  </si>
  <si>
    <t>This is the % increase or decrease allowed under Transition</t>
  </si>
  <si>
    <t>This is Base Liability, with the % increase or decrease cap applied</t>
  </si>
  <si>
    <t>Enter your details in the Yellow Cells only</t>
  </si>
  <si>
    <t>Transitional Status (Increase or Decrease)</t>
  </si>
  <si>
    <t>Transition cap  %</t>
  </si>
  <si>
    <t>Transitional Relief (if bill has increased beyond cap)</t>
  </si>
  <si>
    <t xml:space="preserve">Disclaimer: This calculator is for explanational guidance and estimate purposes only. </t>
  </si>
  <si>
    <t xml:space="preserve">Due to a number of scenarios it may not reflect and does not replace the calculation shown on your bill. </t>
  </si>
  <si>
    <t xml:space="preserve">Losers % Limits </t>
  </si>
  <si>
    <t xml:space="preserve">Gainers % Limits </t>
  </si>
  <si>
    <t>Plus CPI (consumer price index - inflation) %</t>
  </si>
  <si>
    <t>Lower multiplier</t>
  </si>
  <si>
    <t>Higher multiplier</t>
  </si>
  <si>
    <t>Difference higher to lower</t>
  </si>
  <si>
    <t>Year</t>
  </si>
  <si>
    <t>Inflation %</t>
  </si>
  <si>
    <t>Transitional Limit (when cap is applied) before CPI</t>
  </si>
  <si>
    <t>2023/24</t>
  </si>
  <si>
    <t>2024/25</t>
  </si>
  <si>
    <t>2025/26</t>
  </si>
  <si>
    <t>2017 lower multiplier</t>
  </si>
  <si>
    <t>(Assumes no RV amendments since 31/3/2023 or Transitional Relief certificates issued)</t>
  </si>
  <si>
    <t>Transitional Calculation 2023/24:</t>
  </si>
  <si>
    <t>Tansitional Calculation 2024/25</t>
  </si>
  <si>
    <t>2024/25 Bill Payable (before any other reliefs)</t>
  </si>
  <si>
    <t>2017 property RV as at 31/03/2023</t>
  </si>
  <si>
    <t>2023 property RV as at 01/04/2023</t>
  </si>
  <si>
    <t>2023 before transition applied - 2023 RV x 0.499 poundage (NCA)</t>
  </si>
  <si>
    <t>2023 before Transition cap (NCA)</t>
  </si>
  <si>
    <t>RV as at 31/3/2023 x lower multiplier for 2022/2023, known as your Base Liability</t>
  </si>
  <si>
    <t>RV as at 1/4/2023 x lower multiplier for 2023/2024,  known as your Notional Chargeable Amount (NCA)</t>
  </si>
  <si>
    <t>As '2023 before transisiton applied' (NCA) above.</t>
  </si>
  <si>
    <t>2024 before transition applied - 2023 RV x 0.499 poundage (NCA)</t>
  </si>
  <si>
    <t>2024 before Transition cap (NCA)</t>
  </si>
  <si>
    <t>Bill payable after transition in 2023/24, excluding any SBRR supplement or other reliefs (e.g. retail or small business rate relief)</t>
  </si>
  <si>
    <t>RV as at 1/4/2023 x lower multiplier for 2024/2025,  known as your Notional Chargeable Amount (NCA)</t>
  </si>
  <si>
    <t>Set in transitional calculation 2023/24 (first year of transition) - as cell D25 above.</t>
  </si>
  <si>
    <t>Bill payable after transition in 2023/24, excluding any SBRR supplement or other reliefs (e.g. retail, small business rate relief)</t>
  </si>
  <si>
    <t>As '2024 before transisiton applied' (NCA) above.</t>
  </si>
  <si>
    <t>The difference between lower and higher multipliers. Only payable if RV &gt; £51000 or property is empty.  i.e. 1.3p x 2023 RV</t>
  </si>
  <si>
    <t>You can find this on your last 2022/23 bill or at www.gov.uk/voa/revaluation</t>
  </si>
  <si>
    <t>If NCA is higher than Base Liability = Increase. If lower = Decrease (no transition)</t>
  </si>
  <si>
    <t>This is the Transiitonal Limit, being the maximum the ratepayer can pay, before any supplement</t>
  </si>
  <si>
    <t>The limit may be increased by inflation as that would be payable without a revaluation (no inflation % applies for 2023/24)</t>
  </si>
  <si>
    <t>This is the Base Liability, with the % increase cap applied</t>
  </si>
  <si>
    <t>This is the % increase allowed under Transition</t>
  </si>
  <si>
    <t>Transitional Relief (if bill has increased beyond limit)</t>
  </si>
  <si>
    <t>2023/24 Bill Payable (before any other reliefs)</t>
  </si>
  <si>
    <t>The limit may be increased by inflation as that would be payable without a revaluation (no inflation % applies for 2024/25)</t>
  </si>
  <si>
    <t>The difference between lower and higher multipliers. Only payable if RV &gt; £51000.  i.e. 4.7p x 2023 RV</t>
  </si>
  <si>
    <t>Tansitional Calculation 2025/26</t>
  </si>
  <si>
    <t>2025 before transition applied - 2023 RV x 0.499 poundage (NCA)</t>
  </si>
  <si>
    <t>2025 before Transition cap (NCA)</t>
  </si>
  <si>
    <t>2025/26 Bill Payable (before any other reliefs)</t>
  </si>
  <si>
    <t>The difference between lower and higher multipliers. Only payable if RV &gt; £51000.  i.e. 5.6p x 2023 RV</t>
  </si>
  <si>
    <t>Bill payable after transition in 2024/25, excluding any SBRR supplement or other reliefs (e.g. retail or small business rate relief)</t>
  </si>
  <si>
    <t>RV as at 1/4/2023 x lower multiplier for 2025/2026,  known as your Notional Chargeable Amount (NCA)</t>
  </si>
  <si>
    <t>Bill payable after transition in 2024/25, excluding any SBRR supplement or other reliefs (e.g. retail, small business rate relief)</t>
  </si>
  <si>
    <t>The limit may be increased by inflation as that would be payable without a revaluation (no inflation % applies for 2025/26)</t>
  </si>
  <si>
    <t>As '2025 before transisiton applied' (NCA) above.</t>
  </si>
  <si>
    <t>Business Rate Transitional Relief Calculator 2023/24 to 2025/26</t>
  </si>
  <si>
    <t>You can find this on your 2023/24, 2024/25 or 2025/26 bill or at www.gov.uk/voa/revaluation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</si>
</sst>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2" xfId="0" applyFont="1" applyBorder="1"/>
    <xf numFmtId="0" fontId="1" fillId="0" borderId="0" xfId="0" applyFont="1"/>
    <xf numFmtId="0" fontId="0" fillId="0" borderId="4" xfId="0" applyBorder="1"/>
    <xf numFmtId="0" fontId="0" fillId="0" borderId="8" xfId="0" applyBorder="1"/>
    <xf numFmtId="6" fontId="0" fillId="0" borderId="0" xfId="0" applyNumberFormat="1"/>
    <xf numFmtId="0" fontId="0" fillId="0" borderId="0" xfId="0" applyAlignment="1">
      <alignment horizontal="center"/>
    </xf>
    <xf numFmtId="6" fontId="0" fillId="0" borderId="6" xfId="0" applyNumberFormat="1" applyBorder="1"/>
    <xf numFmtId="3" fontId="0" fillId="0" borderId="6" xfId="0" applyNumberFormat="1" applyBorder="1"/>
    <xf numFmtId="6" fontId="0" fillId="0" borderId="1" xfId="0" applyNumberFormat="1" applyBorder="1"/>
    <xf numFmtId="3" fontId="0" fillId="0" borderId="0" xfId="0" applyNumberFormat="1"/>
    <xf numFmtId="0" fontId="0" fillId="2" borderId="9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4" borderId="0" xfId="0" applyFill="1"/>
    <xf numFmtId="0" fontId="1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4" borderId="5" xfId="0" applyFill="1" applyBorder="1"/>
    <xf numFmtId="0" fontId="0" fillId="4" borderId="6" xfId="0" applyFill="1" applyBorder="1"/>
    <xf numFmtId="2" fontId="0" fillId="4" borderId="6" xfId="0" applyNumberFormat="1" applyFill="1" applyBorder="1" applyProtection="1">
      <protection hidden="1"/>
    </xf>
    <xf numFmtId="0" fontId="1" fillId="4" borderId="5" xfId="0" applyFont="1" applyFill="1" applyBorder="1"/>
    <xf numFmtId="2" fontId="1" fillId="4" borderId="6" xfId="0" applyNumberFormat="1" applyFont="1" applyFill="1" applyBorder="1" applyAlignment="1" applyProtection="1">
      <alignment horizontal="right"/>
      <protection hidden="1"/>
    </xf>
    <xf numFmtId="164" fontId="0" fillId="4" borderId="6" xfId="0" applyNumberFormat="1" applyFill="1" applyBorder="1" applyProtection="1">
      <protection hidden="1"/>
    </xf>
    <xf numFmtId="1" fontId="0" fillId="4" borderId="6" xfId="0" applyNumberFormat="1" applyFill="1" applyBorder="1" applyProtection="1">
      <protection hidden="1"/>
    </xf>
    <xf numFmtId="2" fontId="0" fillId="4" borderId="6" xfId="0" applyNumberFormat="1" applyFill="1" applyBorder="1" applyAlignment="1" applyProtection="1">
      <alignment horizontal="right"/>
      <protection hidden="1"/>
    </xf>
    <xf numFmtId="0" fontId="1" fillId="5" borderId="7" xfId="0" applyFont="1" applyFill="1" applyBorder="1"/>
    <xf numFmtId="2" fontId="1" fillId="5" borderId="8" xfId="0" applyNumberFormat="1" applyFont="1" applyFill="1" applyBorder="1" applyProtection="1">
      <protection hidden="1"/>
    </xf>
    <xf numFmtId="49" fontId="0" fillId="4" borderId="0" xfId="0" applyNumberFormat="1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/>
    <xf numFmtId="0" fontId="0" fillId="2" borderId="13" xfId="0" applyFill="1" applyBorder="1"/>
    <xf numFmtId="0" fontId="0" fillId="2" borderId="14" xfId="0" applyFill="1" applyBorder="1"/>
    <xf numFmtId="0" fontId="0" fillId="0" borderId="2" xfId="0" applyBorder="1"/>
    <xf numFmtId="0" fontId="0" fillId="0" borderId="10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6" xfId="0" applyFill="1" applyBorder="1" applyProtection="1">
      <protection hidden="1"/>
    </xf>
    <xf numFmtId="0" fontId="0" fillId="4" borderId="0" xfId="0" applyFill="1" applyProtection="1">
      <protection hidden="1"/>
    </xf>
    <xf numFmtId="0" fontId="1" fillId="4" borderId="0" xfId="0" applyFont="1" applyFill="1" applyProtection="1">
      <protection hidden="1"/>
    </xf>
    <xf numFmtId="0" fontId="1" fillId="5" borderId="1" xfId="0" applyFont="1" applyFill="1" applyBorder="1" applyProtection="1">
      <protection hidden="1"/>
    </xf>
    <xf numFmtId="0" fontId="0" fillId="0" borderId="0" xfId="0" applyBorder="1" applyAlignment="1">
      <alignment horizontal="center"/>
    </xf>
    <xf numFmtId="0" fontId="0" fillId="0" borderId="0" xfId="0" applyFill="1" applyProtection="1">
      <protection hidden="1"/>
    </xf>
    <xf numFmtId="0" fontId="0" fillId="0" borderId="0" xfId="0" applyBorder="1"/>
    <xf numFmtId="0" fontId="0" fillId="0" borderId="12" xfId="0" applyBorder="1"/>
    <xf numFmtId="165" fontId="0" fillId="0" borderId="0" xfId="0" applyNumberFormat="1" applyProtection="1">
      <protection locked="0"/>
    </xf>
    <xf numFmtId="0" fontId="5" fillId="0" borderId="0" xfId="0" applyFont="1" applyFill="1" applyAlignment="1" applyProtection="1">
      <alignment horizontal="right"/>
      <protection hidden="1"/>
    </xf>
    <xf numFmtId="165" fontId="5" fillId="0" borderId="0" xfId="0" applyNumberFormat="1" applyFont="1" applyFill="1" applyProtection="1">
      <protection locked="0" hidden="1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Fill="1"/>
    <xf numFmtId="0" fontId="7" fillId="6" borderId="2" xfId="0" applyFont="1" applyFill="1" applyBorder="1" applyProtection="1">
      <protection hidden="1"/>
    </xf>
    <xf numFmtId="0" fontId="8" fillId="6" borderId="3" xfId="0" applyFont="1" applyFill="1" applyBorder="1" applyProtection="1">
      <protection hidden="1"/>
    </xf>
    <xf numFmtId="0" fontId="8" fillId="6" borderId="4" xfId="0" applyFont="1" applyFill="1" applyBorder="1" applyProtection="1">
      <protection hidden="1"/>
    </xf>
    <xf numFmtId="0" fontId="8" fillId="6" borderId="5" xfId="0" applyFont="1" applyFill="1" applyBorder="1" applyProtection="1">
      <protection hidden="1"/>
    </xf>
    <xf numFmtId="0" fontId="8" fillId="6" borderId="0" xfId="0" applyFont="1" applyFill="1" applyBorder="1" applyProtection="1">
      <protection hidden="1"/>
    </xf>
    <xf numFmtId="0" fontId="8" fillId="6" borderId="6" xfId="0" applyFont="1" applyFill="1" applyBorder="1" applyProtection="1">
      <protection hidden="1"/>
    </xf>
    <xf numFmtId="0" fontId="8" fillId="6" borderId="5" xfId="0" applyFont="1" applyFill="1" applyBorder="1" applyAlignment="1" applyProtection="1">
      <alignment horizontal="center"/>
      <protection hidden="1"/>
    </xf>
    <xf numFmtId="0" fontId="8" fillId="6" borderId="0" xfId="0" applyFont="1" applyFill="1" applyBorder="1" applyAlignment="1" applyProtection="1">
      <alignment horizontal="center"/>
      <protection hidden="1"/>
    </xf>
    <xf numFmtId="0" fontId="8" fillId="6" borderId="6" xfId="0" applyFont="1" applyFill="1" applyBorder="1" applyAlignment="1" applyProtection="1">
      <alignment horizontal="center"/>
      <protection hidden="1"/>
    </xf>
    <xf numFmtId="0" fontId="8" fillId="6" borderId="7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8" xfId="0" applyFont="1" applyFill="1" applyBorder="1" applyAlignment="1" applyProtection="1">
      <alignment horizontal="center"/>
      <protection hidden="1"/>
    </xf>
    <xf numFmtId="0" fontId="7" fillId="6" borderId="15" xfId="0" applyFont="1" applyFill="1" applyBorder="1" applyProtection="1">
      <protection hidden="1"/>
    </xf>
    <xf numFmtId="0" fontId="8" fillId="6" borderId="16" xfId="0" applyFont="1" applyFill="1" applyBorder="1" applyProtection="1">
      <protection hidden="1"/>
    </xf>
    <xf numFmtId="0" fontId="8" fillId="6" borderId="16" xfId="0" applyFont="1" applyFill="1" applyBorder="1" applyAlignment="1" applyProtection="1">
      <alignment horizontal="center"/>
      <protection locked="0" hidden="1"/>
    </xf>
    <xf numFmtId="0" fontId="8" fillId="6" borderId="12" xfId="0" applyFont="1" applyFill="1" applyBorder="1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2"/>
  <sheetViews>
    <sheetView tabSelected="1" workbookViewId="0">
      <selection activeCell="F17" sqref="F17"/>
    </sheetView>
  </sheetViews>
  <sheetFormatPr defaultRowHeight="15" x14ac:dyDescent="0.25"/>
  <cols>
    <col min="1" max="1" width="3.5703125" customWidth="1"/>
    <col min="2" max="2" width="36.5703125" customWidth="1"/>
    <col min="3" max="3" width="21" customWidth="1"/>
    <col min="4" max="4" width="20.42578125" customWidth="1"/>
    <col min="5" max="5" width="9.42578125" customWidth="1"/>
    <col min="6" max="6" width="9.5703125" customWidth="1"/>
    <col min="7" max="7" width="10.85546875" customWidth="1"/>
    <col min="8" max="8" width="8.42578125" bestFit="1" customWidth="1"/>
    <col min="9" max="9" width="8.5703125" bestFit="1" customWidth="1"/>
    <col min="10" max="10" width="10.42578125" customWidth="1"/>
    <col min="11" max="11" width="10.7109375" customWidth="1"/>
    <col min="12" max="12" width="8.42578125" bestFit="1" customWidth="1"/>
    <col min="13" max="13" width="9.85546875" customWidth="1"/>
    <col min="14" max="14" width="9" customWidth="1"/>
    <col min="15" max="15" width="11.7109375" customWidth="1"/>
    <col min="16" max="16" width="15.42578125" customWidth="1"/>
    <col min="17" max="17" width="6.85546875" hidden="1" customWidth="1"/>
    <col min="18" max="18" width="13" hidden="1" customWidth="1"/>
  </cols>
  <sheetData>
    <row r="1" spans="2:18" ht="21" x14ac:dyDescent="0.35">
      <c r="B1" s="39" t="s">
        <v>80</v>
      </c>
    </row>
    <row r="2" spans="2:18" ht="21.75" thickBot="1" x14ac:dyDescent="0.4">
      <c r="B2" s="39"/>
      <c r="G2" s="6" t="s">
        <v>4</v>
      </c>
      <c r="H2" s="2"/>
      <c r="I2" s="2"/>
      <c r="J2" s="2"/>
      <c r="K2" s="8"/>
      <c r="L2" s="38"/>
      <c r="Q2" s="21" t="s">
        <v>8</v>
      </c>
      <c r="R2" s="21" t="b">
        <f>IF(D25="Increase",IF(D15&gt;=I5,J10,IF(D15&gt;I4,I10,IF(D15&gt;0,H10))))</f>
        <v>0</v>
      </c>
    </row>
    <row r="3" spans="2:18" ht="16.5" thickBot="1" x14ac:dyDescent="0.3">
      <c r="B3" s="41" t="s">
        <v>22</v>
      </c>
      <c r="C3" s="42"/>
      <c r="G3" s="3" t="s">
        <v>0</v>
      </c>
      <c r="H3" t="s">
        <v>5</v>
      </c>
      <c r="I3" s="10">
        <v>0</v>
      </c>
      <c r="J3" s="11" t="s">
        <v>6</v>
      </c>
      <c r="K3" s="12">
        <v>20000</v>
      </c>
      <c r="L3" s="38"/>
      <c r="Q3" s="21" t="s">
        <v>9</v>
      </c>
      <c r="R3" s="22" t="b">
        <f>IF(D25="Decrease",IF(D15&gt;=I5,M10,IF(D15&gt;I4,L10,IF(D15&gt;0,K10))))</f>
        <v>0</v>
      </c>
    </row>
    <row r="4" spans="2:18" ht="15.75" x14ac:dyDescent="0.25">
      <c r="B4" s="7" t="s">
        <v>41</v>
      </c>
      <c r="G4" s="3" t="s">
        <v>2</v>
      </c>
      <c r="H4" t="s">
        <v>5</v>
      </c>
      <c r="I4" s="10">
        <v>20001</v>
      </c>
      <c r="J4" s="11" t="s">
        <v>6</v>
      </c>
      <c r="K4" s="13">
        <v>100000</v>
      </c>
      <c r="L4" s="38"/>
      <c r="R4" s="21"/>
    </row>
    <row r="5" spans="2:18" ht="15.75" x14ac:dyDescent="0.25">
      <c r="G5" s="5" t="s">
        <v>3</v>
      </c>
      <c r="H5" s="1" t="s">
        <v>5</v>
      </c>
      <c r="I5" s="14">
        <v>100001</v>
      </c>
      <c r="J5" s="1" t="s">
        <v>7</v>
      </c>
      <c r="K5" s="9"/>
      <c r="L5" s="38"/>
      <c r="Q5" s="21" t="s">
        <v>8</v>
      </c>
      <c r="R5" s="21" t="b">
        <f>IF(D46="Increase",IF(D15&gt;=I5,J11,IF(D15&gt;I4,I11,IF(D15&gt;0,H11))))</f>
        <v>0</v>
      </c>
    </row>
    <row r="6" spans="2:18" ht="15.75" x14ac:dyDescent="0.25">
      <c r="B6" t="s">
        <v>40</v>
      </c>
      <c r="C6">
        <v>0.499</v>
      </c>
      <c r="L6" s="38"/>
      <c r="Q6" s="21" t="s">
        <v>9</v>
      </c>
      <c r="R6" s="22" t="b">
        <f>IF(D46="Decrease",IF(D15&gt;=I5,M11,IF(D15&gt;I4,L11,IF(D15&gt;0,K11))))</f>
        <v>0</v>
      </c>
    </row>
    <row r="7" spans="2:18" ht="15.75" x14ac:dyDescent="0.25">
      <c r="C7" s="47" t="s">
        <v>37</v>
      </c>
      <c r="D7" s="47" t="s">
        <v>38</v>
      </c>
      <c r="E7" s="59" t="s">
        <v>39</v>
      </c>
      <c r="F7" s="47"/>
      <c r="K7" s="61"/>
      <c r="L7" s="62"/>
      <c r="M7" s="61"/>
      <c r="O7" s="63"/>
    </row>
    <row r="8" spans="2:18" x14ac:dyDescent="0.25">
      <c r="B8" t="s">
        <v>31</v>
      </c>
      <c r="C8">
        <v>0.499</v>
      </c>
      <c r="D8" s="58">
        <v>0.499</v>
      </c>
      <c r="E8" s="60">
        <v>0.499</v>
      </c>
      <c r="G8" s="45"/>
      <c r="H8" s="6" t="s">
        <v>28</v>
      </c>
      <c r="I8" s="2"/>
      <c r="J8" s="8"/>
      <c r="K8" s="64" t="s">
        <v>29</v>
      </c>
      <c r="L8" s="65"/>
      <c r="M8" s="66"/>
      <c r="O8" s="76" t="s">
        <v>35</v>
      </c>
      <c r="Q8" s="21" t="s">
        <v>8</v>
      </c>
      <c r="R8" s="21" t="b">
        <f>IF(D67="Increase",IF(D15&gt;=I5,J12,IF(D15&gt;I4,I12,IF(D15&gt;0,H12))))</f>
        <v>0</v>
      </c>
    </row>
    <row r="9" spans="2:18" x14ac:dyDescent="0.25">
      <c r="B9" t="s">
        <v>32</v>
      </c>
      <c r="C9">
        <v>0.51200000000000001</v>
      </c>
      <c r="D9" s="58">
        <v>0.54600000000000004</v>
      </c>
      <c r="E9" s="60">
        <v>0.55500000000000005</v>
      </c>
      <c r="G9" s="46" t="s">
        <v>34</v>
      </c>
      <c r="H9" s="3" t="s">
        <v>0</v>
      </c>
      <c r="I9" s="56" t="s">
        <v>2</v>
      </c>
      <c r="J9" s="4" t="s">
        <v>3</v>
      </c>
      <c r="K9" s="67" t="s">
        <v>0</v>
      </c>
      <c r="L9" s="68" t="s">
        <v>2</v>
      </c>
      <c r="M9" s="69" t="s">
        <v>3</v>
      </c>
      <c r="O9" s="77"/>
      <c r="Q9" s="21" t="s">
        <v>9</v>
      </c>
      <c r="R9" s="22" t="b">
        <f>IF(D67="Decrease",IF(D15&gt;=I5,M12,IF(D15&gt;I4,L12,IF(D15&gt;0,K12))))</f>
        <v>0</v>
      </c>
    </row>
    <row r="10" spans="2:18" x14ac:dyDescent="0.25">
      <c r="B10" s="15" t="s">
        <v>33</v>
      </c>
      <c r="C10">
        <f>C9-C8</f>
        <v>1.3000000000000012E-2</v>
      </c>
      <c r="D10" s="58">
        <f>D9-D8</f>
        <v>4.7000000000000042E-2</v>
      </c>
      <c r="E10" s="60">
        <f>E9-E8</f>
        <v>5.600000000000005E-2</v>
      </c>
      <c r="G10" s="46" t="s">
        <v>37</v>
      </c>
      <c r="H10" s="48">
        <v>5</v>
      </c>
      <c r="I10" s="54">
        <v>15</v>
      </c>
      <c r="J10" s="49">
        <v>30</v>
      </c>
      <c r="K10" s="70">
        <v>100</v>
      </c>
      <c r="L10" s="71">
        <v>100</v>
      </c>
      <c r="M10" s="72">
        <v>100</v>
      </c>
      <c r="O10" s="78">
        <v>0</v>
      </c>
    </row>
    <row r="11" spans="2:18" x14ac:dyDescent="0.25">
      <c r="E11" s="61"/>
      <c r="G11" s="46" t="s">
        <v>38</v>
      </c>
      <c r="H11" s="48">
        <v>10</v>
      </c>
      <c r="I11" s="54">
        <v>25</v>
      </c>
      <c r="J11" s="49">
        <v>40</v>
      </c>
      <c r="K11" s="70">
        <v>100</v>
      </c>
      <c r="L11" s="71">
        <v>100</v>
      </c>
      <c r="M11" s="72">
        <v>100</v>
      </c>
      <c r="O11" s="78">
        <v>0</v>
      </c>
      <c r="Q11" s="21"/>
      <c r="R11" s="21"/>
    </row>
    <row r="12" spans="2:18" x14ac:dyDescent="0.25">
      <c r="G12" s="57" t="s">
        <v>39</v>
      </c>
      <c r="H12" s="17">
        <v>25</v>
      </c>
      <c r="I12" s="18">
        <v>40</v>
      </c>
      <c r="J12" s="19">
        <v>55</v>
      </c>
      <c r="K12" s="73">
        <v>100</v>
      </c>
      <c r="L12" s="74">
        <v>100</v>
      </c>
      <c r="M12" s="75">
        <v>100</v>
      </c>
      <c r="O12" s="79">
        <v>0</v>
      </c>
      <c r="Q12" s="21"/>
      <c r="R12" s="55"/>
    </row>
    <row r="13" spans="2:18" x14ac:dyDescent="0.25">
      <c r="G13" s="56"/>
      <c r="H13" s="54"/>
      <c r="I13" s="54"/>
      <c r="J13" s="54"/>
      <c r="K13" s="54"/>
      <c r="L13" s="54"/>
      <c r="M13" s="54"/>
      <c r="N13" s="56"/>
      <c r="O13" s="54"/>
    </row>
    <row r="14" spans="2:18" x14ac:dyDescent="0.25">
      <c r="B14" s="43" t="s">
        <v>45</v>
      </c>
      <c r="C14" s="2"/>
      <c r="D14" s="16">
        <v>0</v>
      </c>
      <c r="F14" t="s">
        <v>60</v>
      </c>
    </row>
    <row r="15" spans="2:18" x14ac:dyDescent="0.25">
      <c r="B15" s="44" t="s">
        <v>46</v>
      </c>
      <c r="C15" s="40"/>
      <c r="D15" s="16">
        <v>0</v>
      </c>
      <c r="F15" t="s">
        <v>81</v>
      </c>
    </row>
    <row r="16" spans="2:18" x14ac:dyDescent="0.25">
      <c r="B16" s="5" t="s">
        <v>19</v>
      </c>
      <c r="C16" s="1"/>
      <c r="D16" s="20"/>
    </row>
    <row r="17" spans="1:18" x14ac:dyDescent="0.25">
      <c r="D17" s="11"/>
    </row>
    <row r="18" spans="1:18" x14ac:dyDescent="0.25">
      <c r="B18" s="7" t="s">
        <v>26</v>
      </c>
    </row>
    <row r="19" spans="1:18" x14ac:dyDescent="0.25">
      <c r="B19" s="7" t="s">
        <v>27</v>
      </c>
    </row>
    <row r="21" spans="1:18" x14ac:dyDescent="0.25">
      <c r="B21" s="24" t="s">
        <v>42</v>
      </c>
      <c r="C21" s="25"/>
      <c r="D21" s="26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B22" s="27"/>
      <c r="C22" s="23"/>
      <c r="D22" s="28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x14ac:dyDescent="0.25">
      <c r="B23" s="27" t="s">
        <v>10</v>
      </c>
      <c r="C23" s="51"/>
      <c r="D23" s="29">
        <f>D14*C6</f>
        <v>0</v>
      </c>
      <c r="E23" s="37"/>
      <c r="F23" s="23" t="s">
        <v>49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x14ac:dyDescent="0.25">
      <c r="B24" s="27" t="s">
        <v>47</v>
      </c>
      <c r="C24" s="51"/>
      <c r="D24" s="29">
        <f>D15*C8</f>
        <v>0</v>
      </c>
      <c r="E24" s="37"/>
      <c r="F24" s="23" t="s">
        <v>50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x14ac:dyDescent="0.25">
      <c r="B25" s="30" t="s">
        <v>23</v>
      </c>
      <c r="C25" s="52"/>
      <c r="D25" s="31" t="str">
        <f>IF(D24&gt;=D23,"Increase",IF(D24&lt;D23,"Decrease"))</f>
        <v>Increase</v>
      </c>
      <c r="E25" s="37"/>
      <c r="F25" s="23" t="s">
        <v>61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 x14ac:dyDescent="0.25">
      <c r="B26" s="27"/>
      <c r="C26" s="51"/>
      <c r="D26" s="29"/>
      <c r="E26" s="37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x14ac:dyDescent="0.25">
      <c r="B27" s="30" t="s">
        <v>11</v>
      </c>
      <c r="C27" s="51"/>
      <c r="D27" s="29"/>
      <c r="E27" s="37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x14ac:dyDescent="0.25">
      <c r="B28" s="27" t="s">
        <v>10</v>
      </c>
      <c r="C28" s="51"/>
      <c r="D28" s="29">
        <f>D23</f>
        <v>0</v>
      </c>
      <c r="E28" s="37"/>
      <c r="F28" s="23" t="str">
        <f>F23</f>
        <v>RV as at 31/3/2023 x lower multiplier for 2022/2023, known as your Base Liability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 x14ac:dyDescent="0.25">
      <c r="A29" t="s">
        <v>1</v>
      </c>
      <c r="B29" s="27" t="s">
        <v>24</v>
      </c>
      <c r="C29" s="51" t="str">
        <f>IF(D25="Increase", "Plus", IF(D25="Decrease", "Less"))</f>
        <v>Plus</v>
      </c>
      <c r="D29" s="32" t="b">
        <f>IF(D25="Increase",R2, IF(D25="Decrease", R3))</f>
        <v>0</v>
      </c>
      <c r="E29" s="37"/>
      <c r="F29" s="23" t="s">
        <v>65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x14ac:dyDescent="0.25">
      <c r="B30" s="27" t="s">
        <v>36</v>
      </c>
      <c r="C30" s="51"/>
      <c r="D30" s="29">
        <f>IF(D25="Increase",D28/100*(100+D29),IF(D25="Decrease",D28/100*(100-D29)))</f>
        <v>0</v>
      </c>
      <c r="E30" s="37"/>
      <c r="F30" s="23" t="s">
        <v>64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x14ac:dyDescent="0.25">
      <c r="B31" s="27" t="s">
        <v>30</v>
      </c>
      <c r="C31" s="51"/>
      <c r="D31" s="33">
        <f>O10</f>
        <v>0</v>
      </c>
      <c r="E31" s="37"/>
      <c r="F31" s="23" t="s">
        <v>63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5">
      <c r="B32" s="27" t="s">
        <v>12</v>
      </c>
      <c r="C32" s="51"/>
      <c r="D32" s="29">
        <f>D30/100*(100+D31)</f>
        <v>0</v>
      </c>
      <c r="E32" s="37"/>
      <c r="F32" s="23" t="s">
        <v>62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x14ac:dyDescent="0.25">
      <c r="B33" s="27"/>
      <c r="C33" s="51"/>
      <c r="D33" s="29"/>
      <c r="E33" s="3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2:18" x14ac:dyDescent="0.25">
      <c r="B34" s="30" t="s">
        <v>14</v>
      </c>
      <c r="C34" s="51"/>
      <c r="D34" s="29"/>
      <c r="E34" s="37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2:18" x14ac:dyDescent="0.25">
      <c r="B35" s="27" t="s">
        <v>48</v>
      </c>
      <c r="C35" s="51"/>
      <c r="D35" s="29">
        <f>D24</f>
        <v>0</v>
      </c>
      <c r="E35" s="37"/>
      <c r="F35" s="23" t="s">
        <v>51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2:18" x14ac:dyDescent="0.25">
      <c r="B36" s="27" t="s">
        <v>66</v>
      </c>
      <c r="C36" s="51"/>
      <c r="D36" s="34" t="b">
        <f>IF(D25="Decrease","0",IF(D25="Increase",IF(D24&lt;D32,0,IF(D24&gt;D32,D32-D35))))</f>
        <v>0</v>
      </c>
      <c r="E36" s="37"/>
      <c r="F36" s="23" t="s">
        <v>15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2:18" x14ac:dyDescent="0.25">
      <c r="B37" s="27" t="s">
        <v>17</v>
      </c>
      <c r="C37" s="51"/>
      <c r="D37" s="29">
        <f>SUM(D35:D36)</f>
        <v>0</v>
      </c>
      <c r="E37" s="37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2:18" x14ac:dyDescent="0.25">
      <c r="B38" s="27" t="s">
        <v>16</v>
      </c>
      <c r="C38" s="51"/>
      <c r="D38" s="34" t="str">
        <f>IF(D16="Y",D15*C10,IF(D15&gt;=51000,D15*C10,IF(D15&lt;51000,"0")))</f>
        <v>0</v>
      </c>
      <c r="E38" s="37"/>
      <c r="F38" s="23" t="s">
        <v>59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2:18" x14ac:dyDescent="0.25">
      <c r="B39" s="27"/>
      <c r="C39" s="51"/>
      <c r="D39" s="29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2:18" x14ac:dyDescent="0.25">
      <c r="B40" s="35" t="s">
        <v>67</v>
      </c>
      <c r="C40" s="53"/>
      <c r="D40" s="36">
        <f>D37+D38</f>
        <v>0</v>
      </c>
      <c r="E40" s="23"/>
      <c r="F40" s="23" t="s">
        <v>18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2:18" x14ac:dyDescent="0.25">
      <c r="H41" t="s">
        <v>1</v>
      </c>
    </row>
    <row r="42" spans="2:18" x14ac:dyDescent="0.25">
      <c r="B42" s="24" t="s">
        <v>43</v>
      </c>
      <c r="C42" s="25"/>
      <c r="D42" s="26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2:18" x14ac:dyDescent="0.25">
      <c r="B43" s="27"/>
      <c r="C43" s="23"/>
      <c r="D43" s="28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2:18" x14ac:dyDescent="0.25">
      <c r="B44" s="27" t="s">
        <v>10</v>
      </c>
      <c r="C44" s="51"/>
      <c r="D44" s="29">
        <f>ROUND(D37,2)</f>
        <v>0</v>
      </c>
      <c r="E44" s="37"/>
      <c r="F44" s="23" t="s">
        <v>54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2:18" x14ac:dyDescent="0.25">
      <c r="B45" s="27" t="s">
        <v>52</v>
      </c>
      <c r="C45" s="51"/>
      <c r="D45" s="29">
        <f>D15*D8</f>
        <v>0</v>
      </c>
      <c r="E45" s="37"/>
      <c r="F45" s="23" t="s">
        <v>55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2:18" x14ac:dyDescent="0.25">
      <c r="B46" s="30" t="s">
        <v>23</v>
      </c>
      <c r="C46" s="51"/>
      <c r="D46" s="31" t="str">
        <f>D25</f>
        <v>Increase</v>
      </c>
      <c r="E46" s="37"/>
      <c r="F46" s="23" t="s">
        <v>56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2:18" x14ac:dyDescent="0.25">
      <c r="B47" s="27"/>
      <c r="C47" s="51"/>
      <c r="D47" s="50"/>
      <c r="E47" s="37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2:18" x14ac:dyDescent="0.25">
      <c r="B48" s="30" t="s">
        <v>11</v>
      </c>
      <c r="C48" s="51"/>
      <c r="D48" s="29"/>
      <c r="E48" s="37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2:18" x14ac:dyDescent="0.25">
      <c r="B49" s="27" t="s">
        <v>10</v>
      </c>
      <c r="C49" s="51"/>
      <c r="D49" s="29">
        <f>D44</f>
        <v>0</v>
      </c>
      <c r="E49" s="37"/>
      <c r="F49" s="23" t="s">
        <v>57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2:18" x14ac:dyDescent="0.25">
      <c r="B50" s="27" t="s">
        <v>24</v>
      </c>
      <c r="C50" s="51" t="str">
        <f>IF(D46="Increase", "Plus", IF(D46="Decrease", "Less"))</f>
        <v>Plus</v>
      </c>
      <c r="D50" s="32" t="b">
        <f>IF(D46="Increase",R5, IF(D46="Decrease", R6))</f>
        <v>0</v>
      </c>
      <c r="E50" s="37"/>
      <c r="F50" s="23" t="s">
        <v>20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2:18" x14ac:dyDescent="0.25">
      <c r="B51" s="27" t="s">
        <v>36</v>
      </c>
      <c r="C51" s="51"/>
      <c r="D51" s="29">
        <f>IF(D46="Increase",D49/100*(100+D50),IF(D46="Decrease",D49/100*(100-D50)))</f>
        <v>0</v>
      </c>
      <c r="E51" s="37"/>
      <c r="F51" s="23" t="s">
        <v>21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2:18" x14ac:dyDescent="0.25">
      <c r="B52" s="27" t="s">
        <v>30</v>
      </c>
      <c r="C52" s="51"/>
      <c r="D52" s="33">
        <f>O11</f>
        <v>0</v>
      </c>
      <c r="E52" s="37"/>
      <c r="F52" s="23" t="s">
        <v>68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2:18" x14ac:dyDescent="0.25">
      <c r="B53" s="27" t="s">
        <v>12</v>
      </c>
      <c r="C53" s="51"/>
      <c r="D53" s="29">
        <f>D51/100*(100+D52)</f>
        <v>0</v>
      </c>
      <c r="E53" s="37"/>
      <c r="F53" s="23" t="s">
        <v>13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2:18" x14ac:dyDescent="0.25">
      <c r="B54" s="27"/>
      <c r="C54" s="51"/>
      <c r="D54" s="50"/>
      <c r="E54" s="37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2:18" x14ac:dyDescent="0.25">
      <c r="B55" s="30" t="s">
        <v>14</v>
      </c>
      <c r="C55" s="51"/>
      <c r="D55" s="29"/>
      <c r="E55" s="37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2:18" x14ac:dyDescent="0.25">
      <c r="B56" s="27" t="s">
        <v>53</v>
      </c>
      <c r="C56" s="51"/>
      <c r="D56" s="29">
        <f>D45</f>
        <v>0</v>
      </c>
      <c r="E56" s="37"/>
      <c r="F56" s="23" t="s">
        <v>58</v>
      </c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2:18" x14ac:dyDescent="0.25">
      <c r="B57" s="27" t="s">
        <v>25</v>
      </c>
      <c r="C57" s="51"/>
      <c r="D57" s="34" t="b">
        <f>IF(D25="Decrease","0",IF(D46="Increase",IF(D45&lt;D53,0,IF(D45&gt;D53,D53-D56))))</f>
        <v>0</v>
      </c>
      <c r="E57" s="37"/>
      <c r="F57" s="23" t="s">
        <v>15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2:18" x14ac:dyDescent="0.25">
      <c r="B58" s="27" t="s">
        <v>17</v>
      </c>
      <c r="C58" s="51"/>
      <c r="D58" s="29">
        <f>SUM(D56:D57)</f>
        <v>0</v>
      </c>
      <c r="E58" s="37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2:18" x14ac:dyDescent="0.25">
      <c r="B59" s="27" t="s">
        <v>16</v>
      </c>
      <c r="C59" s="51"/>
      <c r="D59" s="34" t="str">
        <f>IF(D15&gt;=51000,D15*D10,IF(D15&lt;51000,"0"))</f>
        <v>0</v>
      </c>
      <c r="E59" s="37"/>
      <c r="F59" s="23" t="s">
        <v>69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2:18" x14ac:dyDescent="0.25">
      <c r="B60" s="27"/>
      <c r="C60" s="51"/>
      <c r="D60" s="5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2:18" x14ac:dyDescent="0.25">
      <c r="B61" s="35" t="s">
        <v>44</v>
      </c>
      <c r="C61" s="53"/>
      <c r="D61" s="36">
        <f>D58+D59</f>
        <v>0</v>
      </c>
      <c r="E61" s="23"/>
      <c r="F61" s="23" t="s">
        <v>18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3" spans="2:18" x14ac:dyDescent="0.25">
      <c r="B63" s="24" t="s">
        <v>70</v>
      </c>
      <c r="C63" s="25"/>
      <c r="D63" s="26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R63" s="23"/>
    </row>
    <row r="64" spans="2:18" x14ac:dyDescent="0.25">
      <c r="B64" s="27"/>
      <c r="C64" s="23"/>
      <c r="D64" s="28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R64" s="23"/>
    </row>
    <row r="65" spans="2:18" x14ac:dyDescent="0.25">
      <c r="B65" s="27" t="s">
        <v>10</v>
      </c>
      <c r="C65" s="51"/>
      <c r="D65" s="29">
        <f>ROUND(D58,2)</f>
        <v>0</v>
      </c>
      <c r="E65" s="37"/>
      <c r="F65" s="23" t="s">
        <v>75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R65" s="23"/>
    </row>
    <row r="66" spans="2:18" x14ac:dyDescent="0.25">
      <c r="B66" s="27" t="s">
        <v>71</v>
      </c>
      <c r="C66" s="51"/>
      <c r="D66" s="29">
        <f>D15*E8</f>
        <v>0</v>
      </c>
      <c r="E66" s="37"/>
      <c r="F66" s="23" t="s">
        <v>76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R66" s="23"/>
    </row>
    <row r="67" spans="2:18" x14ac:dyDescent="0.25">
      <c r="B67" s="30" t="s">
        <v>23</v>
      </c>
      <c r="C67" s="51"/>
      <c r="D67" s="31" t="str">
        <f>D25</f>
        <v>Increase</v>
      </c>
      <c r="E67" s="37"/>
      <c r="F67" s="23" t="s">
        <v>56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R67" s="23"/>
    </row>
    <row r="68" spans="2:18" x14ac:dyDescent="0.25">
      <c r="B68" s="27"/>
      <c r="C68" s="51"/>
      <c r="D68" s="50"/>
      <c r="E68" s="37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R68" s="23"/>
    </row>
    <row r="69" spans="2:18" x14ac:dyDescent="0.25">
      <c r="B69" s="30" t="s">
        <v>11</v>
      </c>
      <c r="C69" s="51"/>
      <c r="D69" s="29"/>
      <c r="E69" s="37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R69" s="23"/>
    </row>
    <row r="70" spans="2:18" x14ac:dyDescent="0.25">
      <c r="B70" s="27" t="s">
        <v>10</v>
      </c>
      <c r="C70" s="51"/>
      <c r="D70" s="29">
        <f>D65</f>
        <v>0</v>
      </c>
      <c r="E70" s="37"/>
      <c r="F70" s="23" t="s">
        <v>77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R70" s="23"/>
    </row>
    <row r="71" spans="2:18" x14ac:dyDescent="0.25">
      <c r="B71" s="27" t="s">
        <v>24</v>
      </c>
      <c r="C71" s="51" t="str">
        <f>IF(D67="Increase", "Plus", IF(D67="Decrease", "Less"))</f>
        <v>Plus</v>
      </c>
      <c r="D71" s="32" t="b">
        <f>IF(D67="Increase",R8, IF(D67="Decrease", R9))</f>
        <v>0</v>
      </c>
      <c r="E71" s="37"/>
      <c r="F71" s="23" t="s">
        <v>20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R71" s="23"/>
    </row>
    <row r="72" spans="2:18" x14ac:dyDescent="0.25">
      <c r="B72" s="27" t="s">
        <v>36</v>
      </c>
      <c r="C72" s="51"/>
      <c r="D72" s="29">
        <f>IF(D67="Increase",D70/100*(100+D71),IF(D67="Decrease",D70/100*(100-D71)))</f>
        <v>0</v>
      </c>
      <c r="E72" s="37"/>
      <c r="F72" s="23" t="s">
        <v>21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R72" s="23"/>
    </row>
    <row r="73" spans="2:18" x14ac:dyDescent="0.25">
      <c r="B73" s="27" t="s">
        <v>30</v>
      </c>
      <c r="C73" s="51"/>
      <c r="D73" s="33">
        <f>O12</f>
        <v>0</v>
      </c>
      <c r="E73" s="37"/>
      <c r="F73" s="23" t="s">
        <v>78</v>
      </c>
      <c r="G73" s="23"/>
      <c r="H73" s="23"/>
      <c r="I73" s="23"/>
      <c r="J73" s="23"/>
      <c r="K73" s="23"/>
      <c r="L73" s="23"/>
      <c r="M73" s="23"/>
      <c r="N73" s="23"/>
      <c r="O73" s="23"/>
      <c r="P73" s="23"/>
      <c r="R73" s="23"/>
    </row>
    <row r="74" spans="2:18" x14ac:dyDescent="0.25">
      <c r="B74" s="27" t="s">
        <v>12</v>
      </c>
      <c r="C74" s="51"/>
      <c r="D74" s="29">
        <f>D72/100*(100+D73)</f>
        <v>0</v>
      </c>
      <c r="E74" s="37"/>
      <c r="F74" s="23" t="s">
        <v>13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R74" s="23"/>
    </row>
    <row r="75" spans="2:18" x14ac:dyDescent="0.25">
      <c r="B75" s="27"/>
      <c r="C75" s="51"/>
      <c r="D75" s="50"/>
      <c r="E75" s="37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R75" s="23"/>
    </row>
    <row r="76" spans="2:18" x14ac:dyDescent="0.25">
      <c r="B76" s="30" t="s">
        <v>14</v>
      </c>
      <c r="C76" s="51"/>
      <c r="D76" s="29"/>
      <c r="E76" s="37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R76" s="23"/>
    </row>
    <row r="77" spans="2:18" x14ac:dyDescent="0.25">
      <c r="B77" s="27" t="s">
        <v>72</v>
      </c>
      <c r="C77" s="51"/>
      <c r="D77" s="29">
        <f>D66</f>
        <v>0</v>
      </c>
      <c r="E77" s="37"/>
      <c r="F77" s="23" t="s">
        <v>79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R77" s="23"/>
    </row>
    <row r="78" spans="2:18" x14ac:dyDescent="0.25">
      <c r="B78" s="27" t="s">
        <v>25</v>
      </c>
      <c r="C78" s="51"/>
      <c r="D78" s="34" t="b">
        <f>IF(D25="Decrease","0",IF(D67="Increase",IF(D66&lt;D74,0,IF(D66&gt;D74,D74-D77))))</f>
        <v>0</v>
      </c>
      <c r="E78" s="37"/>
      <c r="F78" s="23" t="s">
        <v>15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R78" s="23"/>
    </row>
    <row r="79" spans="2:18" x14ac:dyDescent="0.25">
      <c r="B79" s="27" t="s">
        <v>17</v>
      </c>
      <c r="C79" s="51"/>
      <c r="D79" s="29">
        <f>SUM(D77:D78)</f>
        <v>0</v>
      </c>
      <c r="E79" s="37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R79" s="23"/>
    </row>
    <row r="80" spans="2:18" x14ac:dyDescent="0.25">
      <c r="B80" s="27" t="s">
        <v>16</v>
      </c>
      <c r="C80" s="51"/>
      <c r="D80" s="34" t="str">
        <f>IF(D15&gt;=51000,D15*E10,IF(D15&lt;51000,"0"))</f>
        <v>0</v>
      </c>
      <c r="E80" s="37"/>
      <c r="F80" s="23" t="s">
        <v>74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R80" s="23"/>
    </row>
    <row r="81" spans="2:18" x14ac:dyDescent="0.25">
      <c r="B81" s="27"/>
      <c r="C81" s="51"/>
      <c r="D81" s="50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R81" s="23"/>
    </row>
    <row r="82" spans="2:18" x14ac:dyDescent="0.25">
      <c r="B82" s="35" t="s">
        <v>73</v>
      </c>
      <c r="C82" s="53"/>
      <c r="D82" s="36">
        <f>D79+D80</f>
        <v>0</v>
      </c>
      <c r="E82" s="23"/>
      <c r="F82" s="23" t="s">
        <v>18</v>
      </c>
      <c r="G82" s="23"/>
      <c r="H82" s="23"/>
      <c r="I82" s="23"/>
      <c r="J82" s="23"/>
      <c r="K82" s="23"/>
      <c r="L82" s="23"/>
      <c r="M82" s="23"/>
      <c r="N82" s="23"/>
      <c r="O82" s="23"/>
      <c r="P82" s="23"/>
      <c r="R82" s="23"/>
    </row>
  </sheetData>
  <sheetProtection algorithmName="SHA-512" hashValue="DamnJyY30idPhkit3zkdLXhWH0wT/xVDNfchrUqpu4fljh++NCTtCYXfmurQrEh+s+LKjDi9qRNGnANY3ek+Kw==" saltValue="j2R3cEGaYJi1Zox6xHD/tQ==" spinCount="100000" sheet="1" objects="1" scenarios="1"/>
  <phoneticPr fontId="4" type="noConversion"/>
  <pageMargins left="0.25" right="0.25" top="0.75" bottom="0.75" header="0.3" footer="0.3"/>
  <pageSetup paperSize="9" scale="54" orientation="landscape" r:id="rId1"/>
  <headerFooter>
    <oddHeader>&amp;C&amp;"Calibri"&amp;12&amp;K000000 OFFICIAL&amp;1#_x000D_</oddHeader>
    <oddFooter>&amp;C_x000D_&amp;1#&amp;"Calibri"&amp;12&amp;K000000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 Calculator 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Transitional Relief Calculator</dc:title>
  <dc:creator>EBC</dc:creator>
  <cp:lastModifiedBy>Emma Oryem</cp:lastModifiedBy>
  <cp:lastPrinted>2018-02-22T11:53:46Z</cp:lastPrinted>
  <dcterms:created xsi:type="dcterms:W3CDTF">2016-11-21T13:34:40Z</dcterms:created>
  <dcterms:modified xsi:type="dcterms:W3CDTF">2025-02-18T15:36:57Z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f5fde7-5d9a-4143-b22d-726fbbd2bcb4_Enabled">
    <vt:lpwstr>true</vt:lpwstr>
  </property>
  <property fmtid="{D5CDD505-2E9C-101B-9397-08002B2CF9AE}" pid="3" name="MSIP_Label_e5f5fde7-5d9a-4143-b22d-726fbbd2bcb4_SetDate">
    <vt:lpwstr>2025-02-18T15:36:36Z</vt:lpwstr>
  </property>
  <property fmtid="{D5CDD505-2E9C-101B-9397-08002B2CF9AE}" pid="4" name="MSIP_Label_e5f5fde7-5d9a-4143-b22d-726fbbd2bcb4_Method">
    <vt:lpwstr>Standard</vt:lpwstr>
  </property>
  <property fmtid="{D5CDD505-2E9C-101B-9397-08002B2CF9AE}" pid="5" name="MSIP_Label_e5f5fde7-5d9a-4143-b22d-726fbbd2bcb4_Name">
    <vt:lpwstr>Official</vt:lpwstr>
  </property>
  <property fmtid="{D5CDD505-2E9C-101B-9397-08002B2CF9AE}" pid="6" name="MSIP_Label_e5f5fde7-5d9a-4143-b22d-726fbbd2bcb4_SiteId">
    <vt:lpwstr>630d4b68-427a-4b41-b8a9-fc8dad38cfa2</vt:lpwstr>
  </property>
  <property fmtid="{D5CDD505-2E9C-101B-9397-08002B2CF9AE}" pid="7" name="MSIP_Label_e5f5fde7-5d9a-4143-b22d-726fbbd2bcb4_ActionId">
    <vt:lpwstr>c9286492-e741-4438-af40-7fb25a963c23</vt:lpwstr>
  </property>
  <property fmtid="{D5CDD505-2E9C-101B-9397-08002B2CF9AE}" pid="8" name="MSIP_Label_e5f5fde7-5d9a-4143-b22d-726fbbd2bcb4_ContentBits">
    <vt:lpwstr>3</vt:lpwstr>
  </property>
</Properties>
</file>